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M" sheetId="1" state="visible" r:id="rId3"/>
    <sheet name="Resumen" sheetId="2" state="visible" r:id="rId4"/>
    <sheet name="No recortar" sheetId="3" state="visible" r:id="rId5"/>
  </sheets>
  <definedNames>
    <definedName function="false" hidden="true" localSheetId="0" name="_xlnm._FilterDatabase" vbProcedure="false">BOM!$A$5:$O$40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5" authorId="0">
      <text>
        <r>
          <rPr>
            <sz val="10"/>
            <rFont val="Arial"/>
            <family val="2"/>
          </rPr>
          <t xml:space="preserve">Precio unitario estimado en MXN, sep-2026, tolerancia ±25 %. Origen: búsqueda de mercado (MercadoLibre MX, Amazon MX, proveedores industriales) realizada el 17-sep-2026. No son cotizaciones en firme. Sustituir por P.U. real (col. L) al cotizar.</t>
        </r>
      </text>
    </comment>
    <comment ref="N5" authorId="0">
      <text>
        <r>
          <rPr>
            <sz val="10"/>
            <rFont val="Arial"/>
            <family val="2"/>
          </rPr>
          <t xml:space="preserve">SÍ = partida que NO se recorta. Ver hoja 'No recortar' para el razonamiento.</t>
        </r>
      </text>
    </comment>
  </commentList>
</comments>
</file>

<file path=xl/sharedStrings.xml><?xml version="1.0" encoding="utf-8"?>
<sst xmlns="http://schemas.openxmlformats.org/spreadsheetml/2006/main" count="294" uniqueCount="208">
  <si>
    <t xml:space="preserve">Project Drogheda — Banco de pruebas ambiental HBOX · BOM v1.0 · 17-sep-2026</t>
  </si>
  <si>
    <t xml:space="preserve">Diseño: 2026-09-17_Drogheda_HALT-Rig_Thermal-Vibration-Impact_v1.1.md  ·  Cámara capaz a 75 °C (se opera a 60 °C)  ·  accionamiento de vibración completo (motovibrador + VFD)</t>
  </si>
  <si>
    <t xml:space="preserve">LLENAR LAS COLUMNAS AMARILLAS: Proveedor (J), Estado (K), P.U. real (L). El Importe real (M) se calcula solo. Precios estimados = calle MXN sep-2026, ±25 %, de búsqueda en MercadoLibre / Amazon MX / proveedor industrial — NO son cotizaciones.</t>
  </si>
  <si>
    <t xml:space="preserve">Clave</t>
  </si>
  <si>
    <t xml:space="preserve">Oleada</t>
  </si>
  <si>
    <t xml:space="preserve">Etapa</t>
  </si>
  <si>
    <t xml:space="preserve">Descripción</t>
  </si>
  <si>
    <t xml:space="preserve">Especificación crítica</t>
  </si>
  <si>
    <t xml:space="preserve">Unidad</t>
  </si>
  <si>
    <t xml:space="preserve">Cant.</t>
  </si>
  <si>
    <t xml:space="preserve">P.U. est. (MXN)</t>
  </si>
  <si>
    <t xml:space="preserve">Importe est. (MXN)</t>
  </si>
  <si>
    <t xml:space="preserve">Proveedor</t>
  </si>
  <si>
    <t xml:space="preserve">Estado</t>
  </si>
  <si>
    <t xml:space="preserve">P.U. real (MXN)</t>
  </si>
  <si>
    <t xml:space="preserve">Importe real (MXN)</t>
  </si>
  <si>
    <t xml:space="preserve">No recortar</t>
  </si>
  <si>
    <t xml:space="preserve">Notas</t>
  </si>
  <si>
    <t xml:space="preserve">1.01</t>
  </si>
  <si>
    <t xml:space="preserve">Térmica</t>
  </si>
  <si>
    <t xml:space="preserve">Lámina de aluminio 3 mm — forro interior y puerta</t>
  </si>
  <si>
    <t xml:space="preserve">Cubo interior 400 mm; ~1.5 m² con mermas</t>
  </si>
  <si>
    <t xml:space="preserve">lote</t>
  </si>
  <si>
    <t xml:space="preserve">Forro = barrera contra fuego y contención de fibra</t>
  </si>
  <si>
    <t xml:space="preserve">1.02</t>
  </si>
  <si>
    <t xml:space="preserve">Panel de lana mineral (rockwool) 75 mm</t>
  </si>
  <si>
    <t xml:space="preserve">NO EPS/XPS/poliuretano: el EPS está clasificado a ~75 °C, justo en nuestro punto de diseño. ~100 kg/m³, ~2.5 m²</t>
  </si>
  <si>
    <t xml:space="preserve">SÍ</t>
  </si>
  <si>
    <t xml:space="preserve">75 mm a 75 °C pierde lo mismo que 50 mm a 60 °C (~130 W)</t>
  </si>
  <si>
    <t xml:space="preserve">1.03</t>
  </si>
  <si>
    <t xml:space="preserve">Piel exterior: triplay 18 mm o lámina 1.2 mm + bastidor</t>
  </si>
  <si>
    <t xml:space="preserve">Cubo exterior 550 mm</t>
  </si>
  <si>
    <t xml:space="preserve">1.04</t>
  </si>
  <si>
    <t xml:space="preserve">Calentador PTC con ventilador 220 V 300 W</t>
  </si>
  <si>
    <t xml:space="preserve">Auto-limitante. 3 pzas = 900 W. Buscar 'calentador PTC ventilador 220V 300W'</t>
  </si>
  <si>
    <t xml:space="preserve">pza</t>
  </si>
  <si>
    <t xml:space="preserve">900 W =&gt; 13 min de subida a 75 °C, 9 min a 60 °C</t>
  </si>
  <si>
    <t xml:space="preserve">1.05</t>
  </si>
  <si>
    <t xml:space="preserve">Ventilador de recirculación, aspas METÁLICAS</t>
  </si>
  <si>
    <t xml:space="preserve">Aspas de plástico se deforman a 75 °C. 120 mm, 220 V</t>
  </si>
  <si>
    <t xml:space="preserve">1.06</t>
  </si>
  <si>
    <t xml:space="preserve">Kit PID: REX-C100 + SSR-40DA + termopar tipo K</t>
  </si>
  <si>
    <t xml:space="preserve">Verificar que el SSR sea 40 A DA</t>
  </si>
  <si>
    <t xml:space="preserve">kit</t>
  </si>
  <si>
    <t xml:space="preserve">Termopar en el flujo de aire de retorno, NO tocando un DUT</t>
  </si>
  <si>
    <t xml:space="preserve">1.07</t>
  </si>
  <si>
    <t xml:space="preserve">Termostato KSD301 NC 100 °C</t>
  </si>
  <si>
    <t xml:space="preserve">NO sustituir por 85 °C: nuestro setpoint máximo es 75 °C</t>
  </si>
  <si>
    <t xml:space="preserve">Corte independiente del PID</t>
  </si>
  <si>
    <t xml:space="preserve">1.08</t>
  </si>
  <si>
    <t xml:space="preserve">Contactor mecánico 220 V, &gt;=10 A, bobina 220 V</t>
  </si>
  <si>
    <t xml:space="preserve">En serie con el KSD301</t>
  </si>
  <si>
    <t xml:space="preserve">El modo de falla dominante del SSR es quedarse PEGADO. Esto es lo único que lo detiene</t>
  </si>
  <si>
    <t xml:space="preserve">1.09</t>
  </si>
  <si>
    <t xml:space="preserve">Interruptor termomagnético 10 A + caja de control metálica</t>
  </si>
  <si>
    <t xml:space="preserve">PE puenteado al forro de aluminio y al bastidor</t>
  </si>
  <si>
    <t xml:space="preserve">1.10</t>
  </si>
  <si>
    <t xml:space="preserve">Termopares tipo K adicionales + registrador 4 canales SD/USB</t>
  </si>
  <si>
    <t xml:space="preserve">3 sondas: 1 por DUT + 1 en aire. Registrador FUERA de la caja</t>
  </si>
  <si>
    <t xml:space="preserve">El informe necesita traza medida, no 'el display decía 60'</t>
  </si>
  <si>
    <t xml:space="preserve">1.11</t>
  </si>
  <si>
    <t xml:space="preserve">Cable con aislamiento de SILICÓN, AWG14 + AWG18, ~10 m c/u</t>
  </si>
  <si>
    <t xml:space="preserve">NO PVC. A 75 °C junto a una resistencia el PVC se vuelve quebradizo y luego conductivo</t>
  </si>
  <si>
    <t xml:space="preserve">1.12</t>
  </si>
  <si>
    <t xml:space="preserve">Prensaestopas de silicón + placa de pasamuros (cara trasera)</t>
  </si>
  <si>
    <t xml:space="preserve">Lazo de servicio de 150 mm por dentro, anclado en ambos extremos</t>
  </si>
  <si>
    <t xml:space="preserve">Cable tensado por el fixture móvil = falla #1 en bancos así</t>
  </si>
  <si>
    <t xml:space="preserve">1.13</t>
  </si>
  <si>
    <t xml:space="preserve">Empaque de silicón para horno (200 °C+), bisagra piano, 2 pestillos de palanca</t>
  </si>
  <si>
    <t xml:space="preserve">NO EPDM ni cinta de espuma</t>
  </si>
  <si>
    <t xml:space="preserve">1.14</t>
  </si>
  <si>
    <t xml:space="preserve">Fuelle / bota de silicón, barreno 50 mm + brida de piso</t>
  </si>
  <si>
    <t xml:space="preserve">Silicón 200 °C. Paso de la varilla motriz</t>
  </si>
  <si>
    <t xml:space="preserve">Conducción por la pared del fuelle &lt;0.1 W; ~5-10 W por convección del anillo</t>
  </si>
  <si>
    <t xml:space="preserve">1.15</t>
  </si>
  <si>
    <t xml:space="preserve">Entrada IEC, indicadores, PARO DE EMERGENCIA</t>
  </si>
  <si>
    <t xml:space="preserve">1.16</t>
  </si>
  <si>
    <t xml:space="preserve">Consumibles: remaches, ángulo, tornillería, sellador de silicón alta temp</t>
  </si>
  <si>
    <t xml:space="preserve">S.01</t>
  </si>
  <si>
    <t xml:space="preserve">Seguridad</t>
  </si>
  <si>
    <t xml:space="preserve">Cubeta de arena seca 20 kg</t>
  </si>
  <si>
    <t xml:space="preserve">Para pack de litio. El CO2 NO sirve</t>
  </si>
  <si>
    <t xml:space="preserve">Nunca dejar el primer soak de una configuración nueva sin vigilancia</t>
  </si>
  <si>
    <t xml:space="preserve">S.02</t>
  </si>
  <si>
    <t xml:space="preserve">Manta ignífuga (welding blanket)</t>
  </si>
  <si>
    <t xml:space="preserve">S.03</t>
  </si>
  <si>
    <t xml:space="preserve">Guantes térmicos</t>
  </si>
  <si>
    <t xml:space="preserve">Superficies a 75 °C</t>
  </si>
  <si>
    <t xml:space="preserve">par</t>
  </si>
  <si>
    <t xml:space="preserve">S.04</t>
  </si>
  <si>
    <t xml:space="preserve">OPCIONAL: extintor Clase D</t>
  </si>
  <si>
    <t xml:space="preserve">Caro. La arena seca + manta cubre el caso realista</t>
  </si>
  <si>
    <t xml:space="preserve">Cant. 0 = no incluido en el total. Poner 1 si se aprueba</t>
  </si>
  <si>
    <t xml:space="preserve">2.01</t>
  </si>
  <si>
    <t xml:space="preserve">Vibración</t>
  </si>
  <si>
    <t xml:space="preserve">Motovibrador trifásico 0.18–0.25 kW</t>
  </si>
  <si>
    <t xml:space="preserve">DEBE traer contrapesos ajustables (medias lunas). Pedir hoja de datos: fuerza centrífuga máx. y velocidad máx. de baleros</t>
  </si>
  <si>
    <t xml:space="preserve">Necesitamos m_e*e ajustable entre ~1.4 y ~12.5 g*m (28 g a 250 g @ 50 mm)</t>
  </si>
  <si>
    <t xml:space="preserve">2.02</t>
  </si>
  <si>
    <t xml:space="preserve">Variador de frecuencia (VFD) 0.75 kW</t>
  </si>
  <si>
    <t xml:space="preserve">220 V monofásico entrada -&gt; trifásico salida. Rampas programables y salida &gt; 60 Hz</t>
  </si>
  <si>
    <t xml:space="preserve">2.03</t>
  </si>
  <si>
    <t xml:space="preserve">Placa de aluminio 15 mm, 300 × 300 mm (fixture)</t>
  </si>
  <si>
    <t xml:space="preserve">ALUMINIO, no acero: el acero añade ~6 kg de masa móvil</t>
  </si>
  <si>
    <t xml:space="preserve">Masa móvil objetivo = 10.3 kg</t>
  </si>
  <si>
    <t xml:space="preserve">2.04</t>
  </si>
  <si>
    <t xml:space="preserve">Varilla motriz acero 20 mm × 350 mm + coples + rótula (rod-end)</t>
  </si>
  <si>
    <t xml:space="preserve">2.05</t>
  </si>
  <si>
    <t xml:space="preserve">Resortes de compresión 2.5 N/mm</t>
  </si>
  <si>
    <t xml:space="preserve">Pedir la CONSTANTE, no 'resortes medianos'. fn ~5 Hz, hundimiento estático ~10 mm</t>
  </si>
  <si>
    <t xml:space="preserve">NO permanecer en 5–7 Hz hasta ver la traza del acelerómetro</t>
  </si>
  <si>
    <t xml:space="preserve">2.06</t>
  </si>
  <si>
    <t xml:space="preserve">Bastidor base: PTR 2" soldado + anclas a piso</t>
  </si>
  <si>
    <t xml:space="preserve">2.07</t>
  </si>
  <si>
    <t xml:space="preserve">Guarda: malla de acero + ventana de policarbonato + paro de emergencia</t>
  </si>
  <si>
    <t xml:space="preserve">Masa excéntrica a 4800 rpm</t>
  </si>
  <si>
    <t xml:space="preserve">2.08</t>
  </si>
  <si>
    <t xml:space="preserve">Tornillería, Loctite 243, soportes DUT</t>
  </si>
  <si>
    <t xml:space="preserve">Los soportes deben ser IDÉNTICOS a los de la grúa</t>
  </si>
  <si>
    <t xml:space="preserve">Si no, estamos probando el fixture, no el HBOX</t>
  </si>
  <si>
    <t xml:space="preserve">3.01</t>
  </si>
  <si>
    <t xml:space="preserve">Impacto</t>
  </si>
  <si>
    <t xml:space="preserve">Eje lineal cromado 16 mm × 300 mm</t>
  </si>
  <si>
    <t xml:space="preserve">Guías de caída</t>
  </si>
  <si>
    <t xml:space="preserve">Todo hasta 30 g / 11 ms cabe en 250 mm de carrera</t>
  </si>
  <si>
    <t xml:space="preserve">3.02</t>
  </si>
  <si>
    <t xml:space="preserve">Rodamiento lineal SC16UU</t>
  </si>
  <si>
    <t xml:space="preserve">3.03</t>
  </si>
  <si>
    <t xml:space="preserve">Palanca de izaje, retén, pestillo de liberación, soportes de eje</t>
  </si>
  <si>
    <t xml:space="preserve">Fabricación en taller</t>
  </si>
  <si>
    <t xml:space="preserve">v1 se iza a mano; motorizar sólo si se quieren corridas de 1000 golpes</t>
  </si>
  <si>
    <t xml:space="preserve">3.04</t>
  </si>
  <si>
    <t xml:space="preserve">Surtido de tacones de hule Shore 60A y 70A, Ø 20/25/30/40/50 mm, 25 mm espesor</t>
  </si>
  <si>
    <t xml:space="preserve">Se sintonizan contra el acelerómetro</t>
  </si>
  <si>
    <t xml:space="preserve">k=E*A/L SUBESTIMA la rigidez real (factor de forma 2-4x): los tacones reales serán más chicos o más blandos</t>
  </si>
  <si>
    <t xml:space="preserve">4.01</t>
  </si>
  <si>
    <t xml:space="preserve">Instrumentación</t>
  </si>
  <si>
    <t xml:space="preserve">Módulo ADXL355</t>
  </si>
  <si>
    <t xml:space="preserve">±8 g, 20 bits, SPI. Atornillado a la placa de fixture</t>
  </si>
  <si>
    <t xml:space="preserve">Es el sensor que cita el informe</t>
  </si>
  <si>
    <t xml:space="preserve">4.02</t>
  </si>
  <si>
    <t xml:space="preserve">Módulo ADXL1002</t>
  </si>
  <si>
    <t xml:space="preserve">±50 g, 11 kHz BW, analógico</t>
  </si>
  <si>
    <t xml:space="preserve">El ADXL355 satura y hace aliasing en un pulso de 15 g / 11 ms</t>
  </si>
  <si>
    <t xml:space="preserve">4.03</t>
  </si>
  <si>
    <t xml:space="preserve">Teensy 4.0 + SD + protoboard + cableado de silicón</t>
  </si>
  <si>
    <t xml:space="preserve">≥2 kHz en el canal de choque. FUERA de la caja caliente</t>
  </si>
  <si>
    <t xml:space="preserve">TOTAL DE PARTIDAS</t>
  </si>
  <si>
    <t xml:space="preserve">Resumen de presupuesto</t>
  </si>
  <si>
    <t xml:space="preserve">Por etapa</t>
  </si>
  <si>
    <t xml:space="preserve">Estimado (MXN)</t>
  </si>
  <si>
    <t xml:space="preserve">Real (MXN)</t>
  </si>
  <si>
    <t xml:space="preserve">Diferencia (MXN)</t>
  </si>
  <si>
    <t xml:space="preserve">SUBTOTAL</t>
  </si>
  <si>
    <t xml:space="preserve">Contingencia</t>
  </si>
  <si>
    <t xml:space="preserve">TOTAL</t>
  </si>
  <si>
    <t xml:space="preserve">Por oleada de compra</t>
  </si>
  <si>
    <t xml:space="preserve">Qué es</t>
  </si>
  <si>
    <t xml:space="preserve">Cuándo pedir</t>
  </si>
  <si>
    <t xml:space="preserve">Etapa térmica + seguridad</t>
  </si>
  <si>
    <t xml:space="preserve">Ahora — útil por sí sola, y ataca las fallas que YA conocemos</t>
  </si>
  <si>
    <t xml:space="preserve">Vibración + impacto + instrumentación</t>
  </si>
  <si>
    <t xml:space="preserve">Al pasar la compuerta G1 (cámara estable a 60 °C y corte probado)</t>
  </si>
  <si>
    <t xml:space="preserve">Cómo usar este archivo</t>
  </si>
  <si>
    <t xml:space="preserve">Celdas AMARILLAS</t>
  </si>
  <si>
    <t xml:space="preserve">Son las que se llenan: BOM col. J (Proveedor), K (Estado), L (P.U. real), y B del renglón Contingencia.</t>
  </si>
  <si>
    <t xml:space="preserve">Texto AZUL</t>
  </si>
  <si>
    <t xml:space="preserve">Dato capturado a mano (cantidades y precios estimados). Se puede editar.</t>
  </si>
  <si>
    <t xml:space="preserve">Texto NEGRO</t>
  </si>
  <si>
    <t xml:space="preserve">Fórmula. No editar.</t>
  </si>
  <si>
    <t xml:space="preserve">Columna I / M</t>
  </si>
  <si>
    <t xml:space="preserve">Importe estimado / real. Se calculan solos a partir de Cant. × P.U.</t>
  </si>
  <si>
    <t xml:space="preserve">Columna N</t>
  </si>
  <si>
    <t xml:space="preserve">'SÍ' = partida que no se recorta. Ver hoja 'No recortar'.</t>
  </si>
  <si>
    <t xml:space="preserve">Partida S.04</t>
  </si>
  <si>
    <t xml:space="preserve">Extintor Clase D, cantidad 0 = NO incluido en el total. Poner 1 si se aprueba.</t>
  </si>
  <si>
    <t xml:space="preserve">Ejemplo de un renglón ya cotizado (formato esperado):</t>
  </si>
  <si>
    <t xml:space="preserve">Proveedor (J)</t>
  </si>
  <si>
    <t xml:space="preserve">Estado (K)</t>
  </si>
  <si>
    <t xml:space="preserve">P.U. real (L)</t>
  </si>
  <si>
    <t xml:space="preserve">Grainger MX / OC-4471</t>
  </si>
  <si>
    <t xml:space="preserve">Pedido 18-sep</t>
  </si>
  <si>
    <t xml:space="preserve">Las seis partidas que no se recortan</t>
  </si>
  <si>
    <t xml:space="preserve">Partida</t>
  </si>
  <si>
    <t xml:space="preserve">Por qué</t>
  </si>
  <si>
    <t xml:space="preserve">1.07 + 1.08</t>
  </si>
  <si>
    <t xml:space="preserve">KSD301 100 °C + contactor mecánico</t>
  </si>
  <si>
    <t xml:space="preserve">El modo de falla dominante de un SSR es quedarse PEGADO en conducción, y entonces el PID no tiene ninguna autoridad. Es lo único que separa un SSR pegado de un incendio durante un soak nocturno. PROBARLO EN COMISIONAMIENTO: puentear el SSR a propósito, con la caja vacía, y confirmar que el contactor abre.</t>
  </si>
  <si>
    <t xml:space="preserve">Cable con aislamiento de silicón</t>
  </si>
  <si>
    <t xml:space="preserve">El PVC a 75 °C junto a una resistencia de 300 W se vuelve quebradizo y después conductivo.</t>
  </si>
  <si>
    <t xml:space="preserve">Lana mineral, no EPS</t>
  </si>
  <si>
    <t xml:space="preserve">El EPS está clasificado a ~75 °C — exactamente nuestro punto de diseño. Se reblandece y desgasifica. La lana mineral es incombustible y cuesta lo mismo.</t>
  </si>
  <si>
    <t xml:space="preserve">2.07 + 1.15</t>
  </si>
  <si>
    <t xml:space="preserve">Guarda + paro de emergencia</t>
  </si>
  <si>
    <t xml:space="preserve">Masa excéntrica girando a 4800 rpm. La energía es real.</t>
  </si>
  <si>
    <t xml:space="preserve">ADXL1002 para el canal de choque</t>
  </si>
  <si>
    <t xml:space="preserve">El ADXL355 satura y hace aliasing en un pulso de 15 g / 11 ms. Es la medición que no se puede fingir.</t>
  </si>
  <si>
    <t xml:space="preserve">Contrapesos ajustables en el motovibrador</t>
  </si>
  <si>
    <t xml:space="preserve">Sin ellos no hay barridos por bandas y el banco deja de ser repetible — que es el punto entero de construirlo.</t>
  </si>
  <si>
    <t xml:space="preserve">Antes de comprar el motovibrador (2.01) — pedir por escrito al proveedor:</t>
  </si>
  <si>
    <t xml:space="preserve">• Fuerza centrífuga máxima (N o kgf) y a qué rpm</t>
  </si>
  <si>
    <t xml:space="preserve">• Velocidad máxima admisible de baleros</t>
  </si>
  <si>
    <t xml:space="preserve">• Rango de ajuste de los contrapesos: m_e*e mínimo y máximo</t>
  </si>
  <si>
    <t xml:space="preserve">• ¿Admite operación continua a 80 Hz con variador?</t>
  </si>
  <si>
    <t xml:space="preserve">• NECESITAMOS m_e*e ajustable entre ~1.4 y ~12.5 g·m (equivale a 28 g y 250 g a 50 mm de radio).</t>
  </si>
  <si>
    <t xml:space="preserve">• Si no baja de ~1.4 g·m, la Banda C (40–80 Hz) no se puede ajustar y hay que maquinar contrapesos más ligeros.</t>
  </si>
  <si>
    <t xml:space="preserve">Regla dura de seguridad:</t>
  </si>
  <si>
    <t xml:space="preserve">NINGÚN pack de litio dentro de la caja por encima de 60 °C. La capacidad de 75 °C es para trabajo de tarjeta desnuda y de gabinete, o para LFP cuando esa decisión aterrice.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</si>
</sst>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9"/>
      <color rgb="FFC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10"/>
      <name val="Arial"/>
      <family val="2"/>
    </font>
    <font>
      <b val="true"/>
      <sz val="11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i val="true"/>
      <sz val="1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3"/>
      <color rgb="FFC00000"/>
      <name val="Arial"/>
      <family val="0"/>
      <charset val="1"/>
    </font>
    <font>
      <b val="true"/>
      <sz val="11"/>
      <color rgb="FFC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  <fill>
      <patternFill patternType="solid">
        <fgColor rgb="FFFFD9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C00000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8"/>
    <col collapsed="false" customWidth="true" hidden="false" outlineLevel="0" max="3" min="3" style="1" width="16"/>
    <col collapsed="false" customWidth="true" hidden="false" outlineLevel="0" max="4" min="4" style="1" width="46"/>
    <col collapsed="false" customWidth="true" hidden="false" outlineLevel="0" max="5" min="5" style="1" width="54"/>
    <col collapsed="false" customWidth="true" hidden="false" outlineLevel="0" max="6" min="6" style="1" width="9"/>
    <col collapsed="false" customWidth="true" hidden="false" outlineLevel="0" max="7" min="7" style="1" width="7"/>
    <col collapsed="false" customWidth="true" hidden="false" outlineLevel="0" max="8" min="8" style="1" width="15"/>
    <col collapsed="false" customWidth="true" hidden="false" outlineLevel="0" max="9" min="9" style="1" width="17"/>
    <col collapsed="false" customWidth="true" hidden="false" outlineLevel="0" max="10" min="10" style="1" width="20"/>
    <col collapsed="false" customWidth="true" hidden="false" outlineLevel="0" max="11" min="11" style="1" width="14"/>
    <col collapsed="false" customWidth="true" hidden="false" outlineLevel="0" max="12" min="12" style="1" width="15"/>
    <col collapsed="false" customWidth="true" hidden="false" outlineLevel="0" max="13" min="13" style="1" width="17"/>
    <col collapsed="false" customWidth="true" hidden="false" outlineLevel="0" max="14" min="14" style="1" width="12"/>
    <col collapsed="false" customWidth="true" hidden="false" outlineLevel="0" max="15" min="15" style="1" width="60"/>
  </cols>
  <sheetData>
    <row r="1" customFormat="false" ht="15.7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 t="s">
        <v>2</v>
      </c>
    </row>
    <row r="5" customFormat="false" ht="31.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customFormat="false" ht="15" hidden="false" customHeight="true" outlineLevel="0" collapsed="false">
      <c r="A6" s="6" t="s">
        <v>18</v>
      </c>
      <c r="B6" s="7" t="n">
        <v>1</v>
      </c>
      <c r="C6" s="6" t="s">
        <v>19</v>
      </c>
      <c r="D6" s="8" t="s">
        <v>20</v>
      </c>
      <c r="E6" s="8" t="s">
        <v>21</v>
      </c>
      <c r="F6" s="7" t="s">
        <v>22</v>
      </c>
      <c r="G6" s="9" t="n">
        <v>1</v>
      </c>
      <c r="H6" s="10" t="n">
        <v>2000</v>
      </c>
      <c r="I6" s="11" t="n">
        <f aca="false">G6*H6</f>
        <v>2000</v>
      </c>
      <c r="J6" s="12"/>
      <c r="K6" s="12"/>
      <c r="L6" s="13"/>
      <c r="M6" s="11" t="n">
        <f aca="false">IF(L6="",0,G6*L6)</f>
        <v>0</v>
      </c>
      <c r="N6" s="7"/>
      <c r="O6" s="8" t="s">
        <v>23</v>
      </c>
    </row>
    <row r="7" customFormat="false" ht="23.25" hidden="false" customHeight="true" outlineLevel="0" collapsed="false">
      <c r="A7" s="6" t="s">
        <v>24</v>
      </c>
      <c r="B7" s="7" t="n">
        <v>1</v>
      </c>
      <c r="C7" s="6" t="s">
        <v>19</v>
      </c>
      <c r="D7" s="8" t="s">
        <v>25</v>
      </c>
      <c r="E7" s="14" t="s">
        <v>26</v>
      </c>
      <c r="F7" s="7" t="s">
        <v>22</v>
      </c>
      <c r="G7" s="9" t="n">
        <v>1</v>
      </c>
      <c r="H7" s="10" t="n">
        <v>1000</v>
      </c>
      <c r="I7" s="11" t="n">
        <f aca="false">G7*H7</f>
        <v>1000</v>
      </c>
      <c r="J7" s="12"/>
      <c r="K7" s="12"/>
      <c r="L7" s="13"/>
      <c r="M7" s="11" t="n">
        <f aca="false">IF(L7="",0,G7*L7)</f>
        <v>0</v>
      </c>
      <c r="N7" s="15" t="s">
        <v>27</v>
      </c>
      <c r="O7" s="8" t="s">
        <v>28</v>
      </c>
    </row>
    <row r="8" customFormat="false" ht="15" hidden="false" customHeight="true" outlineLevel="0" collapsed="false">
      <c r="A8" s="6" t="s">
        <v>29</v>
      </c>
      <c r="B8" s="7" t="n">
        <v>1</v>
      </c>
      <c r="C8" s="6" t="s">
        <v>19</v>
      </c>
      <c r="D8" s="8" t="s">
        <v>30</v>
      </c>
      <c r="E8" s="8" t="s">
        <v>31</v>
      </c>
      <c r="F8" s="7" t="s">
        <v>22</v>
      </c>
      <c r="G8" s="9" t="n">
        <v>1</v>
      </c>
      <c r="H8" s="10" t="n">
        <v>900</v>
      </c>
      <c r="I8" s="11" t="n">
        <f aca="false">G8*H8</f>
        <v>900</v>
      </c>
      <c r="J8" s="12"/>
      <c r="K8" s="12"/>
      <c r="L8" s="13"/>
      <c r="M8" s="11" t="n">
        <f aca="false">IF(L8="",0,G8*L8)</f>
        <v>0</v>
      </c>
      <c r="N8" s="7"/>
      <c r="O8" s="8"/>
    </row>
    <row r="9" customFormat="false" ht="23.25" hidden="false" customHeight="true" outlineLevel="0" collapsed="false">
      <c r="A9" s="6" t="s">
        <v>32</v>
      </c>
      <c r="B9" s="7" t="n">
        <v>1</v>
      </c>
      <c r="C9" s="6" t="s">
        <v>19</v>
      </c>
      <c r="D9" s="8" t="s">
        <v>33</v>
      </c>
      <c r="E9" s="8" t="s">
        <v>34</v>
      </c>
      <c r="F9" s="7" t="s">
        <v>35</v>
      </c>
      <c r="G9" s="9" t="n">
        <v>3</v>
      </c>
      <c r="H9" s="10" t="n">
        <v>350</v>
      </c>
      <c r="I9" s="11" t="n">
        <f aca="false">G9*H9</f>
        <v>1050</v>
      </c>
      <c r="J9" s="12"/>
      <c r="K9" s="12"/>
      <c r="L9" s="13"/>
      <c r="M9" s="11" t="n">
        <f aca="false">IF(L9="",0,G9*L9)</f>
        <v>0</v>
      </c>
      <c r="N9" s="7"/>
      <c r="O9" s="8" t="s">
        <v>36</v>
      </c>
    </row>
    <row r="10" customFormat="false" ht="15" hidden="false" customHeight="true" outlineLevel="0" collapsed="false">
      <c r="A10" s="6" t="s">
        <v>37</v>
      </c>
      <c r="B10" s="7" t="n">
        <v>1</v>
      </c>
      <c r="C10" s="6" t="s">
        <v>19</v>
      </c>
      <c r="D10" s="8" t="s">
        <v>38</v>
      </c>
      <c r="E10" s="8" t="s">
        <v>39</v>
      </c>
      <c r="F10" s="7" t="s">
        <v>35</v>
      </c>
      <c r="G10" s="9" t="n">
        <v>1</v>
      </c>
      <c r="H10" s="10" t="n">
        <v>400</v>
      </c>
      <c r="I10" s="11" t="n">
        <f aca="false">G10*H10</f>
        <v>400</v>
      </c>
      <c r="J10" s="12"/>
      <c r="K10" s="12"/>
      <c r="L10" s="13"/>
      <c r="M10" s="11" t="n">
        <f aca="false">IF(L10="",0,G10*L10)</f>
        <v>0</v>
      </c>
      <c r="N10" s="7"/>
      <c r="O10" s="8"/>
    </row>
    <row r="11" customFormat="false" ht="15" hidden="false" customHeight="true" outlineLevel="0" collapsed="false">
      <c r="A11" s="6" t="s">
        <v>40</v>
      </c>
      <c r="B11" s="7" t="n">
        <v>1</v>
      </c>
      <c r="C11" s="6" t="s">
        <v>19</v>
      </c>
      <c r="D11" s="8" t="s">
        <v>41</v>
      </c>
      <c r="E11" s="8" t="s">
        <v>42</v>
      </c>
      <c r="F11" s="7" t="s">
        <v>43</v>
      </c>
      <c r="G11" s="9" t="n">
        <v>1</v>
      </c>
      <c r="H11" s="10" t="n">
        <v>450</v>
      </c>
      <c r="I11" s="11" t="n">
        <f aca="false">G11*H11</f>
        <v>450</v>
      </c>
      <c r="J11" s="12"/>
      <c r="K11" s="12"/>
      <c r="L11" s="13"/>
      <c r="M11" s="11" t="n">
        <f aca="false">IF(L11="",0,G11*L11)</f>
        <v>0</v>
      </c>
      <c r="N11" s="7"/>
      <c r="O11" s="8" t="s">
        <v>44</v>
      </c>
    </row>
    <row r="12" customFormat="false" ht="15" hidden="false" customHeight="true" outlineLevel="0" collapsed="false">
      <c r="A12" s="6" t="s">
        <v>45</v>
      </c>
      <c r="B12" s="7" t="n">
        <v>1</v>
      </c>
      <c r="C12" s="6" t="s">
        <v>19</v>
      </c>
      <c r="D12" s="8" t="s">
        <v>46</v>
      </c>
      <c r="E12" s="14" t="s">
        <v>47</v>
      </c>
      <c r="F12" s="7" t="s">
        <v>35</v>
      </c>
      <c r="G12" s="9" t="n">
        <v>2</v>
      </c>
      <c r="H12" s="10" t="n">
        <v>60</v>
      </c>
      <c r="I12" s="11" t="n">
        <f aca="false">G12*H12</f>
        <v>120</v>
      </c>
      <c r="J12" s="12"/>
      <c r="K12" s="12"/>
      <c r="L12" s="13"/>
      <c r="M12" s="11" t="n">
        <f aca="false">IF(L12="",0,G12*L12)</f>
        <v>0</v>
      </c>
      <c r="N12" s="15" t="s">
        <v>27</v>
      </c>
      <c r="O12" s="8" t="s">
        <v>48</v>
      </c>
    </row>
    <row r="13" customFormat="false" ht="23.25" hidden="false" customHeight="true" outlineLevel="0" collapsed="false">
      <c r="A13" s="6" t="s">
        <v>49</v>
      </c>
      <c r="B13" s="7" t="n">
        <v>1</v>
      </c>
      <c r="C13" s="6" t="s">
        <v>19</v>
      </c>
      <c r="D13" s="8" t="s">
        <v>50</v>
      </c>
      <c r="E13" s="14" t="s">
        <v>51</v>
      </c>
      <c r="F13" s="7" t="s">
        <v>35</v>
      </c>
      <c r="G13" s="9" t="n">
        <v>1</v>
      </c>
      <c r="H13" s="10" t="n">
        <v>350</v>
      </c>
      <c r="I13" s="11" t="n">
        <f aca="false">G13*H13</f>
        <v>350</v>
      </c>
      <c r="J13" s="12"/>
      <c r="K13" s="12"/>
      <c r="L13" s="13"/>
      <c r="M13" s="11" t="n">
        <f aca="false">IF(L13="",0,G13*L13)</f>
        <v>0</v>
      </c>
      <c r="N13" s="15" t="s">
        <v>27</v>
      </c>
      <c r="O13" s="8" t="s">
        <v>52</v>
      </c>
    </row>
    <row r="14" customFormat="false" ht="23.25" hidden="false" customHeight="true" outlineLevel="0" collapsed="false">
      <c r="A14" s="6" t="s">
        <v>53</v>
      </c>
      <c r="B14" s="7" t="n">
        <v>1</v>
      </c>
      <c r="C14" s="6" t="s">
        <v>19</v>
      </c>
      <c r="D14" s="8" t="s">
        <v>54</v>
      </c>
      <c r="E14" s="8" t="s">
        <v>55</v>
      </c>
      <c r="F14" s="7" t="s">
        <v>22</v>
      </c>
      <c r="G14" s="9" t="n">
        <v>1</v>
      </c>
      <c r="H14" s="10" t="n">
        <v>400</v>
      </c>
      <c r="I14" s="11" t="n">
        <f aca="false">G14*H14</f>
        <v>400</v>
      </c>
      <c r="J14" s="12"/>
      <c r="K14" s="12"/>
      <c r="L14" s="13"/>
      <c r="M14" s="11" t="n">
        <f aca="false">IF(L14="",0,G14*L14)</f>
        <v>0</v>
      </c>
      <c r="N14" s="7"/>
      <c r="O14" s="8"/>
    </row>
    <row r="15" customFormat="false" ht="23.25" hidden="false" customHeight="true" outlineLevel="0" collapsed="false">
      <c r="A15" s="6" t="s">
        <v>56</v>
      </c>
      <c r="B15" s="7" t="n">
        <v>1</v>
      </c>
      <c r="C15" s="6" t="s">
        <v>19</v>
      </c>
      <c r="D15" s="8" t="s">
        <v>57</v>
      </c>
      <c r="E15" s="8" t="s">
        <v>58</v>
      </c>
      <c r="F15" s="7" t="s">
        <v>43</v>
      </c>
      <c r="G15" s="9" t="n">
        <v>1</v>
      </c>
      <c r="H15" s="10" t="n">
        <v>700</v>
      </c>
      <c r="I15" s="11" t="n">
        <f aca="false">G15*H15</f>
        <v>700</v>
      </c>
      <c r="J15" s="12"/>
      <c r="K15" s="12"/>
      <c r="L15" s="13"/>
      <c r="M15" s="11" t="n">
        <f aca="false">IF(L15="",0,G15*L15)</f>
        <v>0</v>
      </c>
      <c r="N15" s="7"/>
      <c r="O15" s="8" t="s">
        <v>59</v>
      </c>
    </row>
    <row r="16" customFormat="false" ht="23.25" hidden="false" customHeight="true" outlineLevel="0" collapsed="false">
      <c r="A16" s="6" t="s">
        <v>60</v>
      </c>
      <c r="B16" s="7" t="n">
        <v>1</v>
      </c>
      <c r="C16" s="6" t="s">
        <v>19</v>
      </c>
      <c r="D16" s="8" t="s">
        <v>61</v>
      </c>
      <c r="E16" s="14" t="s">
        <v>62</v>
      </c>
      <c r="F16" s="7" t="s">
        <v>22</v>
      </c>
      <c r="G16" s="9" t="n">
        <v>1</v>
      </c>
      <c r="H16" s="10" t="n">
        <v>400</v>
      </c>
      <c r="I16" s="11" t="n">
        <f aca="false">G16*H16</f>
        <v>400</v>
      </c>
      <c r="J16" s="12"/>
      <c r="K16" s="12"/>
      <c r="L16" s="13"/>
      <c r="M16" s="11" t="n">
        <f aca="false">IF(L16="",0,G16*L16)</f>
        <v>0</v>
      </c>
      <c r="N16" s="15" t="s">
        <v>27</v>
      </c>
      <c r="O16" s="8"/>
    </row>
    <row r="17" customFormat="false" ht="23.25" hidden="false" customHeight="true" outlineLevel="0" collapsed="false">
      <c r="A17" s="6" t="s">
        <v>63</v>
      </c>
      <c r="B17" s="7" t="n">
        <v>1</v>
      </c>
      <c r="C17" s="6" t="s">
        <v>19</v>
      </c>
      <c r="D17" s="8" t="s">
        <v>64</v>
      </c>
      <c r="E17" s="8" t="s">
        <v>65</v>
      </c>
      <c r="F17" s="7" t="s">
        <v>22</v>
      </c>
      <c r="G17" s="9" t="n">
        <v>1</v>
      </c>
      <c r="H17" s="10" t="n">
        <v>200</v>
      </c>
      <c r="I17" s="11" t="n">
        <f aca="false">G17*H17</f>
        <v>200</v>
      </c>
      <c r="J17" s="12"/>
      <c r="K17" s="12"/>
      <c r="L17" s="13"/>
      <c r="M17" s="11" t="n">
        <f aca="false">IF(L17="",0,G17*L17)</f>
        <v>0</v>
      </c>
      <c r="N17" s="7"/>
      <c r="O17" s="8" t="s">
        <v>66</v>
      </c>
    </row>
    <row r="18" customFormat="false" ht="23.25" hidden="false" customHeight="true" outlineLevel="0" collapsed="false">
      <c r="A18" s="6" t="s">
        <v>67</v>
      </c>
      <c r="B18" s="7" t="n">
        <v>1</v>
      </c>
      <c r="C18" s="6" t="s">
        <v>19</v>
      </c>
      <c r="D18" s="8" t="s">
        <v>68</v>
      </c>
      <c r="E18" s="8" t="s">
        <v>69</v>
      </c>
      <c r="F18" s="7" t="s">
        <v>22</v>
      </c>
      <c r="G18" s="9" t="n">
        <v>1</v>
      </c>
      <c r="H18" s="10" t="n">
        <v>500</v>
      </c>
      <c r="I18" s="11" t="n">
        <f aca="false">G18*H18</f>
        <v>500</v>
      </c>
      <c r="J18" s="12"/>
      <c r="K18" s="12"/>
      <c r="L18" s="13"/>
      <c r="M18" s="11" t="n">
        <f aca="false">IF(L18="",0,G18*L18)</f>
        <v>0</v>
      </c>
      <c r="N18" s="7"/>
      <c r="O18" s="8"/>
    </row>
    <row r="19" customFormat="false" ht="23.25" hidden="false" customHeight="true" outlineLevel="0" collapsed="false">
      <c r="A19" s="6" t="s">
        <v>70</v>
      </c>
      <c r="B19" s="7" t="n">
        <v>1</v>
      </c>
      <c r="C19" s="6" t="s">
        <v>19</v>
      </c>
      <c r="D19" s="8" t="s">
        <v>71</v>
      </c>
      <c r="E19" s="8" t="s">
        <v>72</v>
      </c>
      <c r="F19" s="7" t="s">
        <v>35</v>
      </c>
      <c r="G19" s="9" t="n">
        <v>1</v>
      </c>
      <c r="H19" s="10" t="n">
        <v>450</v>
      </c>
      <c r="I19" s="11" t="n">
        <f aca="false">G19*H19</f>
        <v>450</v>
      </c>
      <c r="J19" s="12"/>
      <c r="K19" s="12"/>
      <c r="L19" s="13"/>
      <c r="M19" s="11" t="n">
        <f aca="false">IF(L19="",0,G19*L19)</f>
        <v>0</v>
      </c>
      <c r="N19" s="7"/>
      <c r="O19" s="8" t="s">
        <v>73</v>
      </c>
    </row>
    <row r="20" customFormat="false" ht="15" hidden="false" customHeight="true" outlineLevel="0" collapsed="false">
      <c r="A20" s="6" t="s">
        <v>74</v>
      </c>
      <c r="B20" s="7" t="n">
        <v>1</v>
      </c>
      <c r="C20" s="6" t="s">
        <v>19</v>
      </c>
      <c r="D20" s="8" t="s">
        <v>75</v>
      </c>
      <c r="E20" s="14"/>
      <c r="F20" s="7" t="s">
        <v>22</v>
      </c>
      <c r="G20" s="9" t="n">
        <v>1</v>
      </c>
      <c r="H20" s="10" t="n">
        <v>400</v>
      </c>
      <c r="I20" s="11" t="n">
        <f aca="false">G20*H20</f>
        <v>400</v>
      </c>
      <c r="J20" s="12"/>
      <c r="K20" s="12"/>
      <c r="L20" s="13"/>
      <c r="M20" s="11" t="n">
        <f aca="false">IF(L20="",0,G20*L20)</f>
        <v>0</v>
      </c>
      <c r="N20" s="15" t="s">
        <v>27</v>
      </c>
      <c r="O20" s="8"/>
    </row>
    <row r="21" customFormat="false" ht="23.25" hidden="false" customHeight="true" outlineLevel="0" collapsed="false">
      <c r="A21" s="6" t="s">
        <v>76</v>
      </c>
      <c r="B21" s="7" t="n">
        <v>1</v>
      </c>
      <c r="C21" s="6" t="s">
        <v>19</v>
      </c>
      <c r="D21" s="8" t="s">
        <v>77</v>
      </c>
      <c r="E21" s="8"/>
      <c r="F21" s="7" t="s">
        <v>22</v>
      </c>
      <c r="G21" s="9" t="n">
        <v>1</v>
      </c>
      <c r="H21" s="10" t="n">
        <v>480</v>
      </c>
      <c r="I21" s="11" t="n">
        <f aca="false">G21*H21</f>
        <v>480</v>
      </c>
      <c r="J21" s="12"/>
      <c r="K21" s="12"/>
      <c r="L21" s="13"/>
      <c r="M21" s="11" t="n">
        <f aca="false">IF(L21="",0,G21*L21)</f>
        <v>0</v>
      </c>
      <c r="N21" s="7"/>
      <c r="O21" s="8"/>
    </row>
    <row r="22" customFormat="false" ht="15" hidden="false" customHeight="true" outlineLevel="0" collapsed="false">
      <c r="A22" s="6" t="s">
        <v>78</v>
      </c>
      <c r="B22" s="7" t="n">
        <v>1</v>
      </c>
      <c r="C22" s="6" t="s">
        <v>79</v>
      </c>
      <c r="D22" s="8" t="s">
        <v>80</v>
      </c>
      <c r="E22" s="14" t="s">
        <v>81</v>
      </c>
      <c r="F22" s="7" t="s">
        <v>35</v>
      </c>
      <c r="G22" s="9" t="n">
        <v>1</v>
      </c>
      <c r="H22" s="10" t="n">
        <v>200</v>
      </c>
      <c r="I22" s="11" t="n">
        <f aca="false">G22*H22</f>
        <v>200</v>
      </c>
      <c r="J22" s="12"/>
      <c r="K22" s="12"/>
      <c r="L22" s="13"/>
      <c r="M22" s="11" t="n">
        <f aca="false">IF(L22="",0,G22*L22)</f>
        <v>0</v>
      </c>
      <c r="N22" s="15" t="s">
        <v>27</v>
      </c>
      <c r="O22" s="8" t="s">
        <v>82</v>
      </c>
    </row>
    <row r="23" customFormat="false" ht="15" hidden="false" customHeight="true" outlineLevel="0" collapsed="false">
      <c r="A23" s="6" t="s">
        <v>83</v>
      </c>
      <c r="B23" s="7" t="n">
        <v>1</v>
      </c>
      <c r="C23" s="6" t="s">
        <v>79</v>
      </c>
      <c r="D23" s="8" t="s">
        <v>84</v>
      </c>
      <c r="E23" s="14"/>
      <c r="F23" s="7" t="s">
        <v>35</v>
      </c>
      <c r="G23" s="9" t="n">
        <v>1</v>
      </c>
      <c r="H23" s="10" t="n">
        <v>600</v>
      </c>
      <c r="I23" s="11" t="n">
        <f aca="false">G23*H23</f>
        <v>600</v>
      </c>
      <c r="J23" s="12"/>
      <c r="K23" s="12"/>
      <c r="L23" s="13"/>
      <c r="M23" s="11" t="n">
        <f aca="false">IF(L23="",0,G23*L23)</f>
        <v>0</v>
      </c>
      <c r="N23" s="15" t="s">
        <v>27</v>
      </c>
      <c r="O23" s="8"/>
    </row>
    <row r="24" customFormat="false" ht="15" hidden="false" customHeight="true" outlineLevel="0" collapsed="false">
      <c r="A24" s="6" t="s">
        <v>85</v>
      </c>
      <c r="B24" s="7" t="n">
        <v>1</v>
      </c>
      <c r="C24" s="6" t="s">
        <v>79</v>
      </c>
      <c r="D24" s="8" t="s">
        <v>86</v>
      </c>
      <c r="E24" s="8" t="s">
        <v>87</v>
      </c>
      <c r="F24" s="7" t="s">
        <v>88</v>
      </c>
      <c r="G24" s="9" t="n">
        <v>2</v>
      </c>
      <c r="H24" s="10" t="n">
        <v>150</v>
      </c>
      <c r="I24" s="11" t="n">
        <f aca="false">G24*H24</f>
        <v>300</v>
      </c>
      <c r="J24" s="12"/>
      <c r="K24" s="12"/>
      <c r="L24" s="13"/>
      <c r="M24" s="11" t="n">
        <f aca="false">IF(L24="",0,G24*L24)</f>
        <v>0</v>
      </c>
      <c r="N24" s="7"/>
      <c r="O24" s="8"/>
    </row>
    <row r="25" customFormat="false" ht="15" hidden="false" customHeight="true" outlineLevel="0" collapsed="false">
      <c r="A25" s="6" t="s">
        <v>89</v>
      </c>
      <c r="B25" s="7" t="n">
        <v>1</v>
      </c>
      <c r="C25" s="6" t="s">
        <v>79</v>
      </c>
      <c r="D25" s="8" t="s">
        <v>90</v>
      </c>
      <c r="E25" s="8" t="s">
        <v>91</v>
      </c>
      <c r="F25" s="7" t="s">
        <v>35</v>
      </c>
      <c r="G25" s="9" t="n">
        <v>0</v>
      </c>
      <c r="H25" s="10" t="n">
        <v>3500</v>
      </c>
      <c r="I25" s="11" t="n">
        <f aca="false">G25*H25</f>
        <v>0</v>
      </c>
      <c r="J25" s="12"/>
      <c r="K25" s="12"/>
      <c r="L25" s="13"/>
      <c r="M25" s="11" t="n">
        <f aca="false">IF(L25="",0,G25*L25)</f>
        <v>0</v>
      </c>
      <c r="N25" s="7"/>
      <c r="O25" s="8" t="s">
        <v>92</v>
      </c>
    </row>
    <row r="26" customFormat="false" ht="23.25" hidden="false" customHeight="true" outlineLevel="0" collapsed="false">
      <c r="A26" s="6" t="s">
        <v>93</v>
      </c>
      <c r="B26" s="7" t="n">
        <v>2</v>
      </c>
      <c r="C26" s="6" t="s">
        <v>94</v>
      </c>
      <c r="D26" s="8" t="s">
        <v>95</v>
      </c>
      <c r="E26" s="14" t="s">
        <v>96</v>
      </c>
      <c r="F26" s="7" t="s">
        <v>35</v>
      </c>
      <c r="G26" s="9" t="n">
        <v>1</v>
      </c>
      <c r="H26" s="10" t="n">
        <v>3500</v>
      </c>
      <c r="I26" s="11" t="n">
        <f aca="false">G26*H26</f>
        <v>3500</v>
      </c>
      <c r="J26" s="12"/>
      <c r="K26" s="12"/>
      <c r="L26" s="13"/>
      <c r="M26" s="11" t="n">
        <f aca="false">IF(L26="",0,G26*L26)</f>
        <v>0</v>
      </c>
      <c r="N26" s="15" t="s">
        <v>27</v>
      </c>
      <c r="O26" s="8" t="s">
        <v>97</v>
      </c>
    </row>
    <row r="27" customFormat="false" ht="23.25" hidden="false" customHeight="true" outlineLevel="0" collapsed="false">
      <c r="A27" s="6" t="s">
        <v>98</v>
      </c>
      <c r="B27" s="7" t="n">
        <v>2</v>
      </c>
      <c r="C27" s="6" t="s">
        <v>94</v>
      </c>
      <c r="D27" s="8" t="s">
        <v>99</v>
      </c>
      <c r="E27" s="8" t="s">
        <v>100</v>
      </c>
      <c r="F27" s="7" t="s">
        <v>35</v>
      </c>
      <c r="G27" s="9" t="n">
        <v>1</v>
      </c>
      <c r="H27" s="10" t="n">
        <v>1900</v>
      </c>
      <c r="I27" s="11" t="n">
        <f aca="false">G27*H27</f>
        <v>1900</v>
      </c>
      <c r="J27" s="12"/>
      <c r="K27" s="12"/>
      <c r="L27" s="13"/>
      <c r="M27" s="11" t="n">
        <f aca="false">IF(L27="",0,G27*L27)</f>
        <v>0</v>
      </c>
      <c r="N27" s="7"/>
      <c r="O27" s="8"/>
    </row>
    <row r="28" customFormat="false" ht="15" hidden="false" customHeight="true" outlineLevel="0" collapsed="false">
      <c r="A28" s="6" t="s">
        <v>101</v>
      </c>
      <c r="B28" s="7" t="n">
        <v>2</v>
      </c>
      <c r="C28" s="6" t="s">
        <v>94</v>
      </c>
      <c r="D28" s="8" t="s">
        <v>102</v>
      </c>
      <c r="E28" s="14" t="s">
        <v>103</v>
      </c>
      <c r="F28" s="7" t="s">
        <v>35</v>
      </c>
      <c r="G28" s="9" t="n">
        <v>1</v>
      </c>
      <c r="H28" s="10" t="n">
        <v>1400</v>
      </c>
      <c r="I28" s="11" t="n">
        <f aca="false">G28*H28</f>
        <v>1400</v>
      </c>
      <c r="J28" s="12"/>
      <c r="K28" s="12"/>
      <c r="L28" s="13"/>
      <c r="M28" s="11" t="n">
        <f aca="false">IF(L28="",0,G28*L28)</f>
        <v>0</v>
      </c>
      <c r="N28" s="15" t="s">
        <v>27</v>
      </c>
      <c r="O28" s="8" t="s">
        <v>104</v>
      </c>
    </row>
    <row r="29" customFormat="false" ht="23.25" hidden="false" customHeight="true" outlineLevel="0" collapsed="false">
      <c r="A29" s="6" t="s">
        <v>105</v>
      </c>
      <c r="B29" s="7" t="n">
        <v>2</v>
      </c>
      <c r="C29" s="6" t="s">
        <v>94</v>
      </c>
      <c r="D29" s="8" t="s">
        <v>106</v>
      </c>
      <c r="E29" s="8"/>
      <c r="F29" s="7" t="s">
        <v>22</v>
      </c>
      <c r="G29" s="9" t="n">
        <v>1</v>
      </c>
      <c r="H29" s="10" t="n">
        <v>900</v>
      </c>
      <c r="I29" s="11" t="n">
        <f aca="false">G29*H29</f>
        <v>900</v>
      </c>
      <c r="J29" s="12"/>
      <c r="K29" s="12"/>
      <c r="L29" s="13"/>
      <c r="M29" s="11" t="n">
        <f aca="false">IF(L29="",0,G29*L29)</f>
        <v>0</v>
      </c>
      <c r="N29" s="7"/>
      <c r="O29" s="8"/>
    </row>
    <row r="30" customFormat="false" ht="23.25" hidden="false" customHeight="true" outlineLevel="0" collapsed="false">
      <c r="A30" s="6" t="s">
        <v>107</v>
      </c>
      <c r="B30" s="7" t="n">
        <v>2</v>
      </c>
      <c r="C30" s="6" t="s">
        <v>94</v>
      </c>
      <c r="D30" s="8" t="s">
        <v>108</v>
      </c>
      <c r="E30" s="8" t="s">
        <v>109</v>
      </c>
      <c r="F30" s="7" t="s">
        <v>35</v>
      </c>
      <c r="G30" s="9" t="n">
        <v>4</v>
      </c>
      <c r="H30" s="10" t="n">
        <v>125</v>
      </c>
      <c r="I30" s="11" t="n">
        <f aca="false">G30*H30</f>
        <v>500</v>
      </c>
      <c r="J30" s="12"/>
      <c r="K30" s="12"/>
      <c r="L30" s="13"/>
      <c r="M30" s="11" t="n">
        <f aca="false">IF(L30="",0,G30*L30)</f>
        <v>0</v>
      </c>
      <c r="N30" s="7"/>
      <c r="O30" s="8" t="s">
        <v>110</v>
      </c>
    </row>
    <row r="31" customFormat="false" ht="15" hidden="false" customHeight="true" outlineLevel="0" collapsed="false">
      <c r="A31" s="6" t="s">
        <v>111</v>
      </c>
      <c r="B31" s="7" t="n">
        <v>2</v>
      </c>
      <c r="C31" s="6" t="s">
        <v>94</v>
      </c>
      <c r="D31" s="8" t="s">
        <v>112</v>
      </c>
      <c r="E31" s="8"/>
      <c r="F31" s="7" t="s">
        <v>22</v>
      </c>
      <c r="G31" s="9" t="n">
        <v>1</v>
      </c>
      <c r="H31" s="10" t="n">
        <v>1600</v>
      </c>
      <c r="I31" s="11" t="n">
        <f aca="false">G31*H31</f>
        <v>1600</v>
      </c>
      <c r="J31" s="12"/>
      <c r="K31" s="12"/>
      <c r="L31" s="13"/>
      <c r="M31" s="11" t="n">
        <f aca="false">IF(L31="",0,G31*L31)</f>
        <v>0</v>
      </c>
      <c r="N31" s="7"/>
      <c r="O31" s="8"/>
    </row>
    <row r="32" customFormat="false" ht="23.25" hidden="false" customHeight="true" outlineLevel="0" collapsed="false">
      <c r="A32" s="6" t="s">
        <v>113</v>
      </c>
      <c r="B32" s="7" t="n">
        <v>2</v>
      </c>
      <c r="C32" s="6" t="s">
        <v>94</v>
      </c>
      <c r="D32" s="8" t="s">
        <v>114</v>
      </c>
      <c r="E32" s="14" t="s">
        <v>115</v>
      </c>
      <c r="F32" s="7" t="s">
        <v>22</v>
      </c>
      <c r="G32" s="9" t="n">
        <v>1</v>
      </c>
      <c r="H32" s="10" t="n">
        <v>1200</v>
      </c>
      <c r="I32" s="11" t="n">
        <f aca="false">G32*H32</f>
        <v>1200</v>
      </c>
      <c r="J32" s="12"/>
      <c r="K32" s="12"/>
      <c r="L32" s="13"/>
      <c r="M32" s="11" t="n">
        <f aca="false">IF(L32="",0,G32*L32)</f>
        <v>0</v>
      </c>
      <c r="N32" s="15" t="s">
        <v>27</v>
      </c>
      <c r="O32" s="8"/>
    </row>
    <row r="33" customFormat="false" ht="15" hidden="false" customHeight="true" outlineLevel="0" collapsed="false">
      <c r="A33" s="6" t="s">
        <v>116</v>
      </c>
      <c r="B33" s="7" t="n">
        <v>2</v>
      </c>
      <c r="C33" s="6" t="s">
        <v>94</v>
      </c>
      <c r="D33" s="8" t="s">
        <v>117</v>
      </c>
      <c r="E33" s="14" t="s">
        <v>118</v>
      </c>
      <c r="F33" s="7" t="s">
        <v>22</v>
      </c>
      <c r="G33" s="9" t="n">
        <v>1</v>
      </c>
      <c r="H33" s="10" t="n">
        <v>700</v>
      </c>
      <c r="I33" s="11" t="n">
        <f aca="false">G33*H33</f>
        <v>700</v>
      </c>
      <c r="J33" s="12"/>
      <c r="K33" s="12"/>
      <c r="L33" s="13"/>
      <c r="M33" s="11" t="n">
        <f aca="false">IF(L33="",0,G33*L33)</f>
        <v>0</v>
      </c>
      <c r="N33" s="15" t="s">
        <v>27</v>
      </c>
      <c r="O33" s="8" t="s">
        <v>119</v>
      </c>
    </row>
    <row r="34" customFormat="false" ht="15" hidden="false" customHeight="true" outlineLevel="0" collapsed="false">
      <c r="A34" s="6" t="s">
        <v>120</v>
      </c>
      <c r="B34" s="7" t="n">
        <v>2</v>
      </c>
      <c r="C34" s="6" t="s">
        <v>121</v>
      </c>
      <c r="D34" s="8" t="s">
        <v>122</v>
      </c>
      <c r="E34" s="8" t="s">
        <v>123</v>
      </c>
      <c r="F34" s="7" t="s">
        <v>35</v>
      </c>
      <c r="G34" s="9" t="n">
        <v>2</v>
      </c>
      <c r="H34" s="10" t="n">
        <v>200</v>
      </c>
      <c r="I34" s="11" t="n">
        <f aca="false">G34*H34</f>
        <v>400</v>
      </c>
      <c r="J34" s="12"/>
      <c r="K34" s="12"/>
      <c r="L34" s="13"/>
      <c r="M34" s="11" t="n">
        <f aca="false">IF(L34="",0,G34*L34)</f>
        <v>0</v>
      </c>
      <c r="N34" s="7"/>
      <c r="O34" s="8" t="s">
        <v>124</v>
      </c>
    </row>
    <row r="35" customFormat="false" ht="15" hidden="false" customHeight="true" outlineLevel="0" collapsed="false">
      <c r="A35" s="6" t="s">
        <v>125</v>
      </c>
      <c r="B35" s="7" t="n">
        <v>2</v>
      </c>
      <c r="C35" s="6" t="s">
        <v>121</v>
      </c>
      <c r="D35" s="8" t="s">
        <v>126</v>
      </c>
      <c r="E35" s="8"/>
      <c r="F35" s="7" t="s">
        <v>35</v>
      </c>
      <c r="G35" s="9" t="n">
        <v>4</v>
      </c>
      <c r="H35" s="10" t="n">
        <v>125</v>
      </c>
      <c r="I35" s="11" t="n">
        <f aca="false">G35*H35</f>
        <v>500</v>
      </c>
      <c r="J35" s="12"/>
      <c r="K35" s="12"/>
      <c r="L35" s="13"/>
      <c r="M35" s="11" t="n">
        <f aca="false">IF(L35="",0,G35*L35)</f>
        <v>0</v>
      </c>
      <c r="N35" s="7"/>
      <c r="O35" s="8"/>
    </row>
    <row r="36" customFormat="false" ht="23.25" hidden="false" customHeight="true" outlineLevel="0" collapsed="false">
      <c r="A36" s="6" t="s">
        <v>127</v>
      </c>
      <c r="B36" s="7" t="n">
        <v>2</v>
      </c>
      <c r="C36" s="6" t="s">
        <v>121</v>
      </c>
      <c r="D36" s="8" t="s">
        <v>128</v>
      </c>
      <c r="E36" s="8" t="s">
        <v>129</v>
      </c>
      <c r="F36" s="7" t="s">
        <v>22</v>
      </c>
      <c r="G36" s="9" t="n">
        <v>1</v>
      </c>
      <c r="H36" s="10" t="n">
        <v>900</v>
      </c>
      <c r="I36" s="11" t="n">
        <f aca="false">G36*H36</f>
        <v>900</v>
      </c>
      <c r="J36" s="12"/>
      <c r="K36" s="12"/>
      <c r="L36" s="13"/>
      <c r="M36" s="11" t="n">
        <f aca="false">IF(L36="",0,G36*L36)</f>
        <v>0</v>
      </c>
      <c r="N36" s="7"/>
      <c r="O36" s="8" t="s">
        <v>130</v>
      </c>
    </row>
    <row r="37" customFormat="false" ht="23.25" hidden="false" customHeight="true" outlineLevel="0" collapsed="false">
      <c r="A37" s="6" t="s">
        <v>131</v>
      </c>
      <c r="B37" s="7" t="n">
        <v>2</v>
      </c>
      <c r="C37" s="6" t="s">
        <v>121</v>
      </c>
      <c r="D37" s="8" t="s">
        <v>132</v>
      </c>
      <c r="E37" s="8" t="s">
        <v>133</v>
      </c>
      <c r="F37" s="7" t="s">
        <v>22</v>
      </c>
      <c r="G37" s="9" t="n">
        <v>1</v>
      </c>
      <c r="H37" s="10" t="n">
        <v>600</v>
      </c>
      <c r="I37" s="11" t="n">
        <f aca="false">G37*H37</f>
        <v>600</v>
      </c>
      <c r="J37" s="12"/>
      <c r="K37" s="12"/>
      <c r="L37" s="13"/>
      <c r="M37" s="11" t="n">
        <f aca="false">IF(L37="",0,G37*L37)</f>
        <v>0</v>
      </c>
      <c r="N37" s="7"/>
      <c r="O37" s="8" t="s">
        <v>134</v>
      </c>
    </row>
    <row r="38" customFormat="false" ht="15" hidden="false" customHeight="true" outlineLevel="0" collapsed="false">
      <c r="A38" s="6" t="s">
        <v>135</v>
      </c>
      <c r="B38" s="7" t="n">
        <v>2</v>
      </c>
      <c r="C38" s="6" t="s">
        <v>136</v>
      </c>
      <c r="D38" s="8" t="s">
        <v>137</v>
      </c>
      <c r="E38" s="8" t="s">
        <v>138</v>
      </c>
      <c r="F38" s="7" t="s">
        <v>35</v>
      </c>
      <c r="G38" s="9" t="n">
        <v>1</v>
      </c>
      <c r="H38" s="10" t="n">
        <v>1100</v>
      </c>
      <c r="I38" s="11" t="n">
        <f aca="false">G38*H38</f>
        <v>1100</v>
      </c>
      <c r="J38" s="12"/>
      <c r="K38" s="12"/>
      <c r="L38" s="13"/>
      <c r="M38" s="11" t="n">
        <f aca="false">IF(L38="",0,G38*L38)</f>
        <v>0</v>
      </c>
      <c r="N38" s="7"/>
      <c r="O38" s="8" t="s">
        <v>139</v>
      </c>
    </row>
    <row r="39" customFormat="false" ht="15" hidden="false" customHeight="true" outlineLevel="0" collapsed="false">
      <c r="A39" s="6" t="s">
        <v>140</v>
      </c>
      <c r="B39" s="7" t="n">
        <v>2</v>
      </c>
      <c r="C39" s="6" t="s">
        <v>136</v>
      </c>
      <c r="D39" s="8" t="s">
        <v>141</v>
      </c>
      <c r="E39" s="14" t="s">
        <v>142</v>
      </c>
      <c r="F39" s="7" t="s">
        <v>35</v>
      </c>
      <c r="G39" s="9" t="n">
        <v>1</v>
      </c>
      <c r="H39" s="10" t="n">
        <v>700</v>
      </c>
      <c r="I39" s="11" t="n">
        <f aca="false">G39*H39</f>
        <v>700</v>
      </c>
      <c r="J39" s="12"/>
      <c r="K39" s="12"/>
      <c r="L39" s="13"/>
      <c r="M39" s="11" t="n">
        <f aca="false">IF(L39="",0,G39*L39)</f>
        <v>0</v>
      </c>
      <c r="N39" s="15" t="s">
        <v>27</v>
      </c>
      <c r="O39" s="8" t="s">
        <v>143</v>
      </c>
    </row>
    <row r="40" customFormat="false" ht="15" hidden="false" customHeight="true" outlineLevel="0" collapsed="false">
      <c r="A40" s="6" t="s">
        <v>144</v>
      </c>
      <c r="B40" s="7" t="n">
        <v>2</v>
      </c>
      <c r="C40" s="6" t="s">
        <v>136</v>
      </c>
      <c r="D40" s="8" t="s">
        <v>145</v>
      </c>
      <c r="E40" s="8" t="s">
        <v>146</v>
      </c>
      <c r="F40" s="7" t="s">
        <v>43</v>
      </c>
      <c r="G40" s="9" t="n">
        <v>1</v>
      </c>
      <c r="H40" s="10" t="n">
        <v>900</v>
      </c>
      <c r="I40" s="11" t="n">
        <f aca="false">G40*H40</f>
        <v>900</v>
      </c>
      <c r="J40" s="12"/>
      <c r="K40" s="12"/>
      <c r="L40" s="13"/>
      <c r="M40" s="11" t="n">
        <f aca="false">IF(L40="",0,G40*L40)</f>
        <v>0</v>
      </c>
      <c r="N40" s="7"/>
      <c r="O40" s="8"/>
    </row>
    <row r="41" customFormat="false" ht="15" hidden="false" customHeight="true" outlineLevel="0" collapsed="false">
      <c r="D41" s="16" t="s">
        <v>147</v>
      </c>
      <c r="I41" s="17" t="n">
        <f aca="false">SUM(I6:I40)</f>
        <v>27700</v>
      </c>
      <c r="M41" s="17" t="n">
        <f aca="false">SUM(M6:M40)</f>
        <v>0</v>
      </c>
    </row>
  </sheetData>
  <autoFilter ref="A5:O4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42"/>
    <col collapsed="false" customWidth="true" hidden="false" outlineLevel="0" max="3" min="3" style="1" width="58"/>
    <col collapsed="false" customWidth="true" hidden="false" outlineLevel="0" max="5" min="4" style="1" width="20"/>
  </cols>
  <sheetData>
    <row r="1" customFormat="false" ht="15.75" hidden="false" customHeight="true" outlineLevel="0" collapsed="false">
      <c r="A1" s="2" t="s">
        <v>148</v>
      </c>
    </row>
    <row r="3" customFormat="false" ht="15" hidden="false" customHeight="true" outlineLevel="0" collapsed="false">
      <c r="A3" s="18" t="s">
        <v>149</v>
      </c>
    </row>
    <row r="4" customFormat="false" ht="15" hidden="false" customHeight="true" outlineLevel="0" collapsed="false">
      <c r="A4" s="19" t="s">
        <v>5</v>
      </c>
      <c r="B4" s="19" t="s">
        <v>4</v>
      </c>
      <c r="C4" s="19" t="s">
        <v>150</v>
      </c>
      <c r="D4" s="19" t="s">
        <v>151</v>
      </c>
      <c r="E4" s="19" t="s">
        <v>152</v>
      </c>
    </row>
    <row r="5" customFormat="false" ht="15" hidden="false" customHeight="true" outlineLevel="0" collapsed="false">
      <c r="A5" s="20" t="s">
        <v>19</v>
      </c>
      <c r="B5" s="21" t="n">
        <v>1</v>
      </c>
      <c r="C5" s="22" t="n">
        <f aca="false">SUMIFS(BOM!$I$6:$I$40,BOM!$C$6:$C$40,$A5)</f>
        <v>9800</v>
      </c>
      <c r="D5" s="22" t="n">
        <f aca="false">SUMIFS(BOM!$M$6:$M$40,BOM!$C$6:$C$40,$A5)</f>
        <v>0</v>
      </c>
      <c r="E5" s="22" t="str">
        <f aca="false">IF(D5=0,"",D5-C5)</f>
        <v/>
      </c>
    </row>
    <row r="6" customFormat="false" ht="15" hidden="false" customHeight="true" outlineLevel="0" collapsed="false">
      <c r="A6" s="20" t="s">
        <v>79</v>
      </c>
      <c r="B6" s="21" t="n">
        <v>1</v>
      </c>
      <c r="C6" s="22" t="n">
        <f aca="false">SUMIFS(BOM!$I$6:$I$40,BOM!$C$6:$C$40,$A6)</f>
        <v>1100</v>
      </c>
      <c r="D6" s="22" t="n">
        <f aca="false">SUMIFS(BOM!$M$6:$M$40,BOM!$C$6:$C$40,$A6)</f>
        <v>0</v>
      </c>
      <c r="E6" s="22" t="str">
        <f aca="false">IF(D6=0,"",D6-C6)</f>
        <v/>
      </c>
    </row>
    <row r="7" customFormat="false" ht="15" hidden="false" customHeight="true" outlineLevel="0" collapsed="false">
      <c r="A7" s="20" t="s">
        <v>94</v>
      </c>
      <c r="B7" s="21" t="n">
        <v>2</v>
      </c>
      <c r="C7" s="22" t="n">
        <f aca="false">SUMIFS(BOM!$I$6:$I$40,BOM!$C$6:$C$40,$A7)</f>
        <v>11700</v>
      </c>
      <c r="D7" s="22" t="n">
        <f aca="false">SUMIFS(BOM!$M$6:$M$40,BOM!$C$6:$C$40,$A7)</f>
        <v>0</v>
      </c>
      <c r="E7" s="22" t="str">
        <f aca="false">IF(D7=0,"",D7-C7)</f>
        <v/>
      </c>
    </row>
    <row r="8" customFormat="false" ht="15" hidden="false" customHeight="true" outlineLevel="0" collapsed="false">
      <c r="A8" s="20" t="s">
        <v>121</v>
      </c>
      <c r="B8" s="21" t="n">
        <v>2</v>
      </c>
      <c r="C8" s="22" t="n">
        <f aca="false">SUMIFS(BOM!$I$6:$I$40,BOM!$C$6:$C$40,$A8)</f>
        <v>2400</v>
      </c>
      <c r="D8" s="22" t="n">
        <f aca="false">SUMIFS(BOM!$M$6:$M$40,BOM!$C$6:$C$40,$A8)</f>
        <v>0</v>
      </c>
      <c r="E8" s="22" t="str">
        <f aca="false">IF(D8=0,"",D8-C8)</f>
        <v/>
      </c>
    </row>
    <row r="9" customFormat="false" ht="15" hidden="false" customHeight="true" outlineLevel="0" collapsed="false">
      <c r="A9" s="20" t="s">
        <v>136</v>
      </c>
      <c r="B9" s="21" t="n">
        <v>2</v>
      </c>
      <c r="C9" s="22" t="n">
        <f aca="false">SUMIFS(BOM!$I$6:$I$40,BOM!$C$6:$C$40,$A9)</f>
        <v>2700</v>
      </c>
      <c r="D9" s="22" t="n">
        <f aca="false">SUMIFS(BOM!$M$6:$M$40,BOM!$C$6:$C$40,$A9)</f>
        <v>0</v>
      </c>
      <c r="E9" s="22" t="str">
        <f aca="false">IF(D9=0,"",D9-C9)</f>
        <v/>
      </c>
    </row>
    <row r="10" customFormat="false" ht="15" hidden="false" customHeight="true" outlineLevel="0" collapsed="false">
      <c r="A10" s="23" t="s">
        <v>153</v>
      </c>
      <c r="B10" s="24"/>
      <c r="C10" s="25" t="n">
        <f aca="false">SUM(C5:C9)</f>
        <v>27700</v>
      </c>
      <c r="D10" s="25" t="n">
        <f aca="false">SUM(D5:D9)</f>
        <v>0</v>
      </c>
      <c r="E10" s="25" t="str">
        <f aca="false">IF(D10=0,"",D10-C10)</f>
        <v/>
      </c>
    </row>
    <row r="11" customFormat="false" ht="15" hidden="false" customHeight="true" outlineLevel="0" collapsed="false">
      <c r="A11" s="20" t="s">
        <v>154</v>
      </c>
      <c r="B11" s="26" t="n">
        <v>0.15</v>
      </c>
      <c r="C11" s="27" t="n">
        <f aca="false">C10*$B$11</f>
        <v>4155</v>
      </c>
      <c r="D11" s="27" t="n">
        <f aca="false">D10*$B$11</f>
        <v>0</v>
      </c>
    </row>
    <row r="12" customFormat="false" ht="15" hidden="false" customHeight="true" outlineLevel="0" collapsed="false">
      <c r="A12" s="28" t="s">
        <v>155</v>
      </c>
      <c r="B12" s="28"/>
      <c r="C12" s="29" t="n">
        <f aca="false">C10+C11</f>
        <v>31855</v>
      </c>
      <c r="D12" s="29" t="n">
        <f aca="false">D10+D11</f>
        <v>0</v>
      </c>
      <c r="E12" s="29" t="n">
        <f aca="false">D12-C12</f>
        <v>-31855</v>
      </c>
    </row>
    <row r="15" customFormat="false" ht="15" hidden="false" customHeight="true" outlineLevel="0" collapsed="false">
      <c r="A15" s="18" t="s">
        <v>156</v>
      </c>
    </row>
    <row r="16" customFormat="false" ht="15" hidden="false" customHeight="true" outlineLevel="0" collapsed="false">
      <c r="A16" s="19" t="s">
        <v>4</v>
      </c>
      <c r="B16" s="19" t="s">
        <v>157</v>
      </c>
      <c r="C16" s="19" t="s">
        <v>158</v>
      </c>
      <c r="D16" s="19" t="s">
        <v>150</v>
      </c>
    </row>
    <row r="17" customFormat="false" ht="15" hidden="false" customHeight="true" outlineLevel="0" collapsed="false">
      <c r="A17" s="21" t="n">
        <v>1</v>
      </c>
      <c r="B17" s="20" t="s">
        <v>159</v>
      </c>
      <c r="C17" s="20" t="s">
        <v>160</v>
      </c>
      <c r="D17" s="27" t="n">
        <f aca="false">SUMIFS(BOM!$I$6:$I$40,BOM!$B$6:$B$40,$A17)</f>
        <v>10900</v>
      </c>
    </row>
    <row r="18" customFormat="false" ht="15" hidden="false" customHeight="true" outlineLevel="0" collapsed="false">
      <c r="A18" s="21" t="n">
        <v>2</v>
      </c>
      <c r="B18" s="20" t="s">
        <v>161</v>
      </c>
      <c r="C18" s="20" t="s">
        <v>162</v>
      </c>
      <c r="D18" s="27" t="n">
        <f aca="false">SUMIFS(BOM!$I$6:$I$40,BOM!$B$6:$B$40,$A18)</f>
        <v>16800</v>
      </c>
    </row>
    <row r="21" customFormat="false" ht="15" hidden="false" customHeight="true" outlineLevel="0" collapsed="false">
      <c r="A21" s="30" t="s">
        <v>163</v>
      </c>
    </row>
    <row r="22" customFormat="false" ht="34.5" hidden="false" customHeight="true" outlineLevel="0" collapsed="false">
      <c r="A22" s="18" t="s">
        <v>164</v>
      </c>
      <c r="B22" s="31" t="s">
        <v>165</v>
      </c>
    </row>
    <row r="23" customFormat="false" ht="23.25" hidden="false" customHeight="true" outlineLevel="0" collapsed="false">
      <c r="A23" s="18" t="s">
        <v>166</v>
      </c>
      <c r="B23" s="31" t="s">
        <v>167</v>
      </c>
    </row>
    <row r="24" customFormat="false" ht="15" hidden="false" customHeight="true" outlineLevel="0" collapsed="false">
      <c r="A24" s="18" t="s">
        <v>168</v>
      </c>
      <c r="B24" s="31" t="s">
        <v>169</v>
      </c>
    </row>
    <row r="25" customFormat="false" ht="23.25" hidden="false" customHeight="true" outlineLevel="0" collapsed="false">
      <c r="A25" s="18" t="s">
        <v>170</v>
      </c>
      <c r="B25" s="31" t="s">
        <v>171</v>
      </c>
    </row>
    <row r="26" customFormat="false" ht="23.25" hidden="false" customHeight="true" outlineLevel="0" collapsed="false">
      <c r="A26" s="18" t="s">
        <v>172</v>
      </c>
      <c r="B26" s="31" t="s">
        <v>173</v>
      </c>
    </row>
    <row r="27" customFormat="false" ht="23.25" hidden="false" customHeight="true" outlineLevel="0" collapsed="false">
      <c r="A27" s="18" t="s">
        <v>174</v>
      </c>
      <c r="B27" s="31" t="s">
        <v>175</v>
      </c>
    </row>
    <row r="29" customFormat="false" ht="15" hidden="false" customHeight="true" outlineLevel="0" collapsed="false">
      <c r="A29" s="32" t="s">
        <v>176</v>
      </c>
    </row>
    <row r="30" customFormat="false" ht="15" hidden="false" customHeight="true" outlineLevel="0" collapsed="false">
      <c r="A30" s="33" t="s">
        <v>177</v>
      </c>
      <c r="B30" s="33" t="s">
        <v>178</v>
      </c>
      <c r="C30" s="33" t="s">
        <v>179</v>
      </c>
    </row>
    <row r="31" customFormat="false" ht="15" hidden="false" customHeight="true" outlineLevel="0" collapsed="false">
      <c r="A31" s="34" t="s">
        <v>180</v>
      </c>
      <c r="B31" s="34" t="s">
        <v>181</v>
      </c>
      <c r="C31" s="35" t="n">
        <v>372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40"/>
    <col collapsed="false" customWidth="true" hidden="false" outlineLevel="0" max="3" min="3" style="1" width="105"/>
  </cols>
  <sheetData>
    <row r="1" customFormat="false" ht="15.75" hidden="false" customHeight="true" outlineLevel="0" collapsed="false">
      <c r="A1" s="36" t="s">
        <v>182</v>
      </c>
    </row>
    <row r="3" customFormat="false" ht="15" hidden="false" customHeight="true" outlineLevel="0" collapsed="false">
      <c r="A3" s="19" t="s">
        <v>3</v>
      </c>
      <c r="B3" s="19" t="s">
        <v>183</v>
      </c>
      <c r="C3" s="19" t="s">
        <v>184</v>
      </c>
    </row>
    <row r="4" customFormat="false" ht="51.75" hidden="false" customHeight="true" outlineLevel="0" collapsed="false">
      <c r="A4" s="33" t="s">
        <v>185</v>
      </c>
      <c r="B4" s="33" t="s">
        <v>186</v>
      </c>
      <c r="C4" s="8" t="s">
        <v>187</v>
      </c>
    </row>
    <row r="5" customFormat="false" ht="51.75" hidden="false" customHeight="true" outlineLevel="0" collapsed="false">
      <c r="A5" s="33" t="s">
        <v>60</v>
      </c>
      <c r="B5" s="33" t="s">
        <v>188</v>
      </c>
      <c r="C5" s="8" t="s">
        <v>189</v>
      </c>
    </row>
    <row r="6" customFormat="false" ht="51.75" hidden="false" customHeight="true" outlineLevel="0" collapsed="false">
      <c r="A6" s="33" t="s">
        <v>24</v>
      </c>
      <c r="B6" s="33" t="s">
        <v>190</v>
      </c>
      <c r="C6" s="8" t="s">
        <v>191</v>
      </c>
    </row>
    <row r="7" customFormat="false" ht="51.75" hidden="false" customHeight="true" outlineLevel="0" collapsed="false">
      <c r="A7" s="33" t="s">
        <v>192</v>
      </c>
      <c r="B7" s="33" t="s">
        <v>193</v>
      </c>
      <c r="C7" s="8" t="s">
        <v>194</v>
      </c>
    </row>
    <row r="8" customFormat="false" ht="51.75" hidden="false" customHeight="true" outlineLevel="0" collapsed="false">
      <c r="A8" s="33" t="s">
        <v>140</v>
      </c>
      <c r="B8" s="33" t="s">
        <v>195</v>
      </c>
      <c r="C8" s="8" t="s">
        <v>196</v>
      </c>
    </row>
    <row r="9" customFormat="false" ht="51.75" hidden="false" customHeight="true" outlineLevel="0" collapsed="false">
      <c r="A9" s="33" t="s">
        <v>93</v>
      </c>
      <c r="B9" s="33" t="s">
        <v>197</v>
      </c>
      <c r="C9" s="8" t="s">
        <v>198</v>
      </c>
    </row>
    <row r="12" customFormat="false" ht="15" hidden="false" customHeight="true" outlineLevel="0" collapsed="false">
      <c r="A12" s="30" t="s">
        <v>199</v>
      </c>
    </row>
    <row r="13" customFormat="false" ht="15" hidden="false" customHeight="true" outlineLevel="0" collapsed="false">
      <c r="B13" s="37" t="s">
        <v>200</v>
      </c>
    </row>
    <row r="14" customFormat="false" ht="15" hidden="false" customHeight="true" outlineLevel="0" collapsed="false">
      <c r="B14" s="37" t="s">
        <v>201</v>
      </c>
    </row>
    <row r="15" customFormat="false" ht="15" hidden="false" customHeight="true" outlineLevel="0" collapsed="false">
      <c r="B15" s="37" t="s">
        <v>202</v>
      </c>
    </row>
    <row r="16" customFormat="false" ht="15" hidden="false" customHeight="true" outlineLevel="0" collapsed="false">
      <c r="B16" s="37" t="s">
        <v>203</v>
      </c>
    </row>
    <row r="17" customFormat="false" ht="15" hidden="false" customHeight="true" outlineLevel="0" collapsed="false">
      <c r="B17" s="18" t="s">
        <v>204</v>
      </c>
    </row>
    <row r="18" customFormat="false" ht="15" hidden="false" customHeight="true" outlineLevel="0" collapsed="false">
      <c r="B18" s="18" t="s">
        <v>205</v>
      </c>
    </row>
    <row r="20" customFormat="false" ht="15" hidden="false" customHeight="true" outlineLevel="0" collapsed="false">
      <c r="A20" s="38" t="s">
        <v>206</v>
      </c>
    </row>
    <row r="21" customFormat="false" ht="45.75" hidden="false" customHeight="true" outlineLevel="0" collapsed="false">
      <c r="B21" s="39" t="s">
        <v>207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2026-09-18T02:06:31Z</dcterms:created>
  <dc:creator>openpyxl</dc:creator>
  <dc:description/>
  <dc:language>en-US</dc:language>
  <cp:lastModifiedBy/>
  <dcterms:modified xsi:type="dcterms:W3CDTF">2026-09-18T02:06:54Z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